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715" windowHeight="7740" activeTab="0"/>
  </bookViews>
  <sheets>
    <sheet name="MANOVAcalc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<sst xmlns="http://schemas.openxmlformats.org/spreadsheetml/2006/main" count="46" uniqueCount="33">
  <si>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a1</t>
  </si>
  <si>
    <t>a2</t>
  </si>
  <si>
    <t>x1</t>
  </si>
  <si>
    <t>x2</t>
  </si>
  <si>
    <t>mean</t>
  </si>
  <si>
    <t>total</t>
  </si>
  <si>
    <t>DEVSQ</t>
  </si>
  <si>
    <t>SA mat[1,1]</t>
  </si>
  <si>
    <t>SE[1,1]=</t>
  </si>
  <si>
    <t>SE[2,2]=</t>
  </si>
  <si>
    <t>SE[1,2]</t>
  </si>
  <si>
    <t>SA mat[1,2]</t>
  </si>
  <si>
    <t>SA mat[2,2]</t>
  </si>
  <si>
    <t>Table</t>
  </si>
  <si>
    <t>df</t>
  </si>
  <si>
    <t>SSP</t>
  </si>
  <si>
    <t>Mtrix</t>
  </si>
  <si>
    <t>Wilks</t>
  </si>
  <si>
    <t>SA</t>
  </si>
  <si>
    <t>SE</t>
  </si>
  <si>
    <t>ST</t>
  </si>
  <si>
    <t>MANOVA の計算手順</t>
  </si>
  <si>
    <t>A1</t>
  </si>
  <si>
    <t>A2</t>
  </si>
  <si>
    <t>N1=</t>
  </si>
  <si>
    <t>N2=</t>
  </si>
  <si>
    <t>totalMean-x1(M1)=</t>
  </si>
  <si>
    <t>totalMean-x2(M2)=</t>
  </si>
  <si>
    <t>A1(x1*x2)</t>
  </si>
  <si>
    <t>A2(x1*x2)</t>
  </si>
  <si>
    <t>Bartlett Chisq</t>
  </si>
  <si>
    <t>p-value</t>
  </si>
  <si>
    <t>Bartlett DF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</si>
</sst>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3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4" borderId="14" xfId="0" applyNumberFormat="1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 vertical="center"/>
    </xf>
    <xf numFmtId="176" fontId="0" fillId="34" borderId="16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P34" sqref="P34"/>
    </sheetView>
  </sheetViews>
  <sheetFormatPr defaultColWidth="9.140625" defaultRowHeight="15"/>
  <cols>
    <col min="1" max="1" width="7.421875" style="0" customWidth="1"/>
    <col min="2" max="2" width="9.00390625" style="0" customWidth="1"/>
    <col min="6" max="6" width="7.140625" style="0" customWidth="1"/>
    <col min="10" max="10" width="8.7109375" style="0" customWidth="1"/>
    <col min="11" max="11" width="6.421875" style="0" customWidth="1"/>
    <col min="14" max="14" width="13.57421875" style="0" customWidth="1"/>
    <col min="15" max="15" width="12.28125" style="0" customWidth="1"/>
  </cols>
  <sheetData>
    <row r="1" ht="21" customHeight="1">
      <c r="B1" t="s">
        <v>21</v>
      </c>
    </row>
    <row r="2" spans="2:10" ht="13.5" customHeight="1">
      <c r="B2" s="26" t="s">
        <v>22</v>
      </c>
      <c r="C2" s="26"/>
      <c r="D2" s="26" t="s">
        <v>23</v>
      </c>
      <c r="E2" s="26"/>
      <c r="G2" s="26" t="s">
        <v>22</v>
      </c>
      <c r="H2" s="26"/>
      <c r="I2" s="26" t="s">
        <v>23</v>
      </c>
      <c r="J2" s="26"/>
    </row>
    <row r="3" spans="2:13" ht="13.5">
      <c r="B3" s="3" t="s">
        <v>2</v>
      </c>
      <c r="C3" s="3" t="s">
        <v>3</v>
      </c>
      <c r="D3" s="3" t="s">
        <v>2</v>
      </c>
      <c r="E3" s="3" t="s">
        <v>3</v>
      </c>
      <c r="G3" s="3" t="s">
        <v>2</v>
      </c>
      <c r="H3" s="3" t="s">
        <v>3</v>
      </c>
      <c r="I3" s="3" t="s">
        <v>2</v>
      </c>
      <c r="J3" s="3" t="s">
        <v>3</v>
      </c>
      <c r="L3" s="13" t="s">
        <v>28</v>
      </c>
      <c r="M3" s="13" t="s">
        <v>29</v>
      </c>
    </row>
    <row r="4" spans="2:13" ht="13.5">
      <c r="B4" s="3">
        <v>2.3</v>
      </c>
      <c r="C4" s="3">
        <v>2.56</v>
      </c>
      <c r="D4" s="3">
        <v>3</v>
      </c>
      <c r="E4" s="3">
        <v>2.71</v>
      </c>
      <c r="G4" s="3">
        <f>B4-B$9</f>
        <v>0.24399999999999977</v>
      </c>
      <c r="H4" s="3">
        <f aca="true" t="shared" si="0" ref="H4:J8">C4-C$9</f>
        <v>0</v>
      </c>
      <c r="I4" s="3">
        <f t="shared" si="0"/>
        <v>0.11199999999999966</v>
      </c>
      <c r="J4" s="3">
        <f t="shared" si="0"/>
        <v>0.08999999999999986</v>
      </c>
      <c r="L4" s="14">
        <f>G4*H4</f>
        <v>0</v>
      </c>
      <c r="M4" s="14">
        <f>I4*J4</f>
        <v>0.010079999999999954</v>
      </c>
    </row>
    <row r="5" spans="2:13" ht="13.5">
      <c r="B5" s="3">
        <v>1.1</v>
      </c>
      <c r="C5" s="3">
        <v>2.4</v>
      </c>
      <c r="D5" s="3">
        <v>1.95</v>
      </c>
      <c r="E5" s="3">
        <v>2.08</v>
      </c>
      <c r="G5" s="3">
        <f>B5-B$9</f>
        <v>-0.956</v>
      </c>
      <c r="H5" s="3">
        <f t="shared" si="0"/>
        <v>-0.16000000000000014</v>
      </c>
      <c r="I5" s="3">
        <f t="shared" si="0"/>
        <v>-0.9380000000000004</v>
      </c>
      <c r="J5" s="3">
        <f t="shared" si="0"/>
        <v>-0.54</v>
      </c>
      <c r="L5" s="14">
        <f>G5*H5</f>
        <v>0.15296000000000012</v>
      </c>
      <c r="M5" s="14">
        <f>I5*J5</f>
        <v>0.5065200000000002</v>
      </c>
    </row>
    <row r="6" spans="2:13" ht="13.5">
      <c r="B6" s="3">
        <v>3.09</v>
      </c>
      <c r="C6" s="3">
        <v>2.83</v>
      </c>
      <c r="D6" s="3">
        <v>3.18</v>
      </c>
      <c r="E6" s="3">
        <v>2.71</v>
      </c>
      <c r="G6" s="3">
        <f>B6-B$9</f>
        <v>1.0339999999999998</v>
      </c>
      <c r="H6" s="3">
        <f t="shared" si="0"/>
        <v>0.27</v>
      </c>
      <c r="I6" s="3">
        <f t="shared" si="0"/>
        <v>0.2919999999999998</v>
      </c>
      <c r="J6" s="3">
        <f t="shared" si="0"/>
        <v>0.08999999999999986</v>
      </c>
      <c r="L6" s="14">
        <f>G6*H6</f>
        <v>0.27918</v>
      </c>
      <c r="M6" s="14">
        <f>I6*J6</f>
        <v>0.026279999999999942</v>
      </c>
    </row>
    <row r="7" spans="2:13" ht="13.5">
      <c r="B7" s="3">
        <v>1.39</v>
      </c>
      <c r="C7" s="3">
        <v>2.3</v>
      </c>
      <c r="D7" s="3">
        <v>3.09</v>
      </c>
      <c r="E7" s="3">
        <v>2.77</v>
      </c>
      <c r="G7" s="3">
        <f>B7-B$9</f>
        <v>-0.6660000000000001</v>
      </c>
      <c r="H7" s="3">
        <f t="shared" si="0"/>
        <v>-0.26000000000000023</v>
      </c>
      <c r="I7" s="3">
        <f t="shared" si="0"/>
        <v>0.2019999999999995</v>
      </c>
      <c r="J7" s="3">
        <f t="shared" si="0"/>
        <v>0.1499999999999999</v>
      </c>
      <c r="L7" s="14">
        <f>G7*H7</f>
        <v>0.1731600000000002</v>
      </c>
      <c r="M7" s="14">
        <f>I7*J7</f>
        <v>0.03029999999999991</v>
      </c>
    </row>
    <row r="8" spans="1:13" ht="14.25" thickBot="1">
      <c r="A8" s="7"/>
      <c r="B8" s="3">
        <v>2.4</v>
      </c>
      <c r="C8" s="3">
        <v>2.71</v>
      </c>
      <c r="D8" s="3">
        <v>3.22</v>
      </c>
      <c r="E8" s="3">
        <v>2.83</v>
      </c>
      <c r="G8" s="9">
        <f>B8-B$9</f>
        <v>0.34399999999999986</v>
      </c>
      <c r="H8" s="9">
        <f t="shared" si="0"/>
        <v>0.1499999999999999</v>
      </c>
      <c r="I8" s="9">
        <f t="shared" si="0"/>
        <v>0.33199999999999985</v>
      </c>
      <c r="J8" s="9">
        <f t="shared" si="0"/>
        <v>0.20999999999999996</v>
      </c>
      <c r="L8" s="21">
        <f>G8*H8</f>
        <v>0.05159999999999995</v>
      </c>
      <c r="M8" s="21">
        <f>I8*J8</f>
        <v>0.06971999999999996</v>
      </c>
    </row>
    <row r="9" spans="1:13" ht="13.5">
      <c r="A9" s="2" t="s">
        <v>4</v>
      </c>
      <c r="B9" s="3">
        <f>AVERAGE(B4:B8)</f>
        <v>2.056</v>
      </c>
      <c r="C9" s="3">
        <f>AVERAGE(C4:C8)</f>
        <v>2.56</v>
      </c>
      <c r="D9" s="3">
        <f>AVERAGE(D4:D8)</f>
        <v>2.8880000000000003</v>
      </c>
      <c r="E9" s="3">
        <f>AVERAGE(E4:E8)</f>
        <v>2.62</v>
      </c>
      <c r="G9" s="8">
        <f>G4^2</f>
        <v>0.05953599999999989</v>
      </c>
      <c r="H9" s="11">
        <f>H4^2</f>
        <v>0</v>
      </c>
      <c r="I9" s="8">
        <f>I4^2</f>
        <v>0.012543999999999923</v>
      </c>
      <c r="J9" s="11">
        <f>J4^2</f>
        <v>0.008099999999999975</v>
      </c>
      <c r="L9" s="15"/>
      <c r="M9" s="16"/>
    </row>
    <row r="10" spans="1:13" ht="13.5">
      <c r="A10" s="2" t="s">
        <v>5</v>
      </c>
      <c r="B10" s="3">
        <f>SUM(B4:B8)</f>
        <v>10.28</v>
      </c>
      <c r="C10" s="3">
        <f>SUM(C4:C8)</f>
        <v>12.8</v>
      </c>
      <c r="D10" s="3">
        <f>SUM(D4:D8)</f>
        <v>14.440000000000001</v>
      </c>
      <c r="E10" s="3">
        <f>SUM(E4:E8)</f>
        <v>13.1</v>
      </c>
      <c r="G10" s="5">
        <f aca="true" t="shared" si="1" ref="G10:J13">G5^2</f>
        <v>0.913936</v>
      </c>
      <c r="H10" s="6">
        <f t="shared" si="1"/>
        <v>0.025600000000000046</v>
      </c>
      <c r="I10" s="5">
        <f t="shared" si="1"/>
        <v>0.8798440000000007</v>
      </c>
      <c r="J10" s="6">
        <f t="shared" si="1"/>
        <v>0.2916</v>
      </c>
      <c r="L10" s="15"/>
      <c r="M10" s="16"/>
    </row>
    <row r="11" spans="7:13" ht="13.5">
      <c r="G11" s="5">
        <f t="shared" si="1"/>
        <v>1.0691559999999996</v>
      </c>
      <c r="H11" s="6">
        <f t="shared" si="1"/>
        <v>0.0729</v>
      </c>
      <c r="I11" s="5">
        <f t="shared" si="1"/>
        <v>0.0852639999999999</v>
      </c>
      <c r="J11" s="6">
        <f t="shared" si="1"/>
        <v>0.008099999999999975</v>
      </c>
      <c r="L11" s="15"/>
      <c r="M11" s="16"/>
    </row>
    <row r="12" spans="2:13" ht="13.5">
      <c r="B12" t="s">
        <v>24</v>
      </c>
      <c r="C12" s="4">
        <f>COUNT(B4:B8)+COUNT(D4:D8)</f>
        <v>10</v>
      </c>
      <c r="D12" t="s">
        <v>25</v>
      </c>
      <c r="E12" s="4">
        <f>COUNT(C4:C8)+COUNT(E4:E8)</f>
        <v>10</v>
      </c>
      <c r="G12" s="5">
        <f t="shared" si="1"/>
        <v>0.4435560000000002</v>
      </c>
      <c r="H12" s="6">
        <f t="shared" si="1"/>
        <v>0.06760000000000012</v>
      </c>
      <c r="I12" s="5">
        <f t="shared" si="1"/>
        <v>0.040803999999999806</v>
      </c>
      <c r="J12" s="6">
        <f t="shared" si="1"/>
        <v>0.022499999999999975</v>
      </c>
      <c r="L12" s="15"/>
      <c r="M12" s="16"/>
    </row>
    <row r="13" spans="2:13" ht="14.25" thickBot="1">
      <c r="B13" t="s">
        <v>26</v>
      </c>
      <c r="D13" s="4">
        <f>(B10+D10)/C12</f>
        <v>2.472</v>
      </c>
      <c r="G13" s="10">
        <f t="shared" si="1"/>
        <v>0.1183359999999999</v>
      </c>
      <c r="H13" s="12">
        <f t="shared" si="1"/>
        <v>0.022499999999999975</v>
      </c>
      <c r="I13" s="10">
        <f t="shared" si="1"/>
        <v>0.1102239999999999</v>
      </c>
      <c r="J13" s="12">
        <f t="shared" si="1"/>
        <v>0.044099999999999986</v>
      </c>
      <c r="L13" s="22"/>
      <c r="M13" s="23"/>
    </row>
    <row r="14" spans="2:13" ht="13.5">
      <c r="B14" t="s">
        <v>27</v>
      </c>
      <c r="D14" s="4">
        <f>(C10+E10)/E12</f>
        <v>2.59</v>
      </c>
      <c r="F14" s="2" t="s">
        <v>5</v>
      </c>
      <c r="G14" s="8">
        <f>SUM(G9:G13)</f>
        <v>2.6045199999999995</v>
      </c>
      <c r="H14" s="11">
        <f>SUM(H9:H13)</f>
        <v>0.18860000000000016</v>
      </c>
      <c r="I14" s="8">
        <f>SUM(I9:I13)</f>
        <v>1.1286800000000001</v>
      </c>
      <c r="J14" s="11">
        <f>SUM(J9:J13)</f>
        <v>0.37439999999999996</v>
      </c>
      <c r="L14" s="17">
        <f>SUM(L4:L8)</f>
        <v>0.6569000000000003</v>
      </c>
      <c r="M14" s="18">
        <f>SUM(M4:M8)</f>
        <v>0.6429</v>
      </c>
    </row>
    <row r="15" spans="6:13" ht="13.5">
      <c r="F15" s="2" t="s">
        <v>6</v>
      </c>
      <c r="G15" s="5">
        <f>DEVSQ(B4:B8)</f>
        <v>2.6045199999999995</v>
      </c>
      <c r="H15" s="6">
        <f>DEVSQ(C4:C8)</f>
        <v>0.18860000000000016</v>
      </c>
      <c r="I15" s="5">
        <f>DEVSQ(D4:D8)</f>
        <v>1.1286800000000001</v>
      </c>
      <c r="J15" s="6">
        <f>DEVSQ(E4:E8)</f>
        <v>0.37439999999999996</v>
      </c>
      <c r="L15" s="19">
        <f>SUMPRODUCT(G4:G8,H4:H8)</f>
        <v>0.6569000000000003</v>
      </c>
      <c r="M15" s="20">
        <f>SUMPRODUCT(I4:I8,J4:J8)</f>
        <v>0.6429</v>
      </c>
    </row>
    <row r="16" spans="7:13" ht="13.5">
      <c r="G16" s="1"/>
      <c r="H16" s="1"/>
      <c r="I16" s="1"/>
      <c r="J16" s="1"/>
      <c r="L16" s="1"/>
      <c r="M16" s="1"/>
    </row>
    <row r="18" spans="2:8" ht="13.5">
      <c r="B18" t="s">
        <v>7</v>
      </c>
      <c r="G18" s="13" t="s">
        <v>8</v>
      </c>
      <c r="H18" s="13">
        <f>G14+I14</f>
        <v>3.7331999999999996</v>
      </c>
    </row>
    <row r="19" spans="2:8" ht="13.5">
      <c r="B19" s="13" t="s">
        <v>0</v>
      </c>
      <c r="C19" s="30">
        <f>B9-$D$13</f>
        <v>-0.4159999999999999</v>
      </c>
      <c r="D19" s="31">
        <f>B9-$D$13</f>
        <v>-0.4159999999999999</v>
      </c>
      <c r="E19" s="32">
        <f>C19*D19*5</f>
        <v>0.8652799999999996</v>
      </c>
      <c r="G19" s="13" t="s">
        <v>9</v>
      </c>
      <c r="H19" s="13">
        <f>H14+J14</f>
        <v>0.5630000000000002</v>
      </c>
    </row>
    <row r="20" spans="2:8" ht="13.5">
      <c r="B20" s="13" t="s">
        <v>1</v>
      </c>
      <c r="C20" s="30">
        <f>D9-$D$13</f>
        <v>0.41600000000000037</v>
      </c>
      <c r="D20" s="31">
        <f>D9-$D$13</f>
        <v>0.41600000000000037</v>
      </c>
      <c r="E20" s="32">
        <f>C20*D20*5</f>
        <v>0.8652800000000016</v>
      </c>
      <c r="G20" s="13" t="s">
        <v>10</v>
      </c>
      <c r="H20" s="13">
        <f>L14+M14</f>
        <v>1.2998000000000003</v>
      </c>
    </row>
    <row r="21" ht="13.5">
      <c r="E21">
        <f>SUM(E19:E20)</f>
        <v>1.7305600000000012</v>
      </c>
    </row>
    <row r="22" spans="2:15" ht="13.5">
      <c r="B22" t="s">
        <v>11</v>
      </c>
      <c r="G22" s="24" t="s">
        <v>13</v>
      </c>
      <c r="H22" s="24" t="s">
        <v>14</v>
      </c>
      <c r="I22" s="28" t="s">
        <v>15</v>
      </c>
      <c r="J22" s="28"/>
      <c r="K22" s="24" t="s">
        <v>16</v>
      </c>
      <c r="L22" s="24" t="s">
        <v>17</v>
      </c>
      <c r="M22" s="35" t="s">
        <v>32</v>
      </c>
      <c r="N22" s="24" t="s">
        <v>30</v>
      </c>
      <c r="O22" s="24" t="s">
        <v>31</v>
      </c>
    </row>
    <row r="23" spans="2:15" ht="13.5">
      <c r="B23" s="13" t="s">
        <v>0</v>
      </c>
      <c r="C23" s="30">
        <f>B9-$D$14</f>
        <v>-0.5339999999999998</v>
      </c>
      <c r="D23" s="31">
        <f>C9-$D$14</f>
        <v>-0.029999999999999805</v>
      </c>
      <c r="E23" s="32">
        <f>C23*D23*5</f>
        <v>0.08009999999999945</v>
      </c>
      <c r="G23" s="26" t="s">
        <v>18</v>
      </c>
      <c r="H23" s="33">
        <f>2-1</f>
        <v>1</v>
      </c>
      <c r="I23" s="36">
        <f>E21</f>
        <v>1.7305600000000012</v>
      </c>
      <c r="J23" s="36">
        <f>E25</f>
        <v>0.12479999999999988</v>
      </c>
      <c r="K23" s="28"/>
      <c r="L23" s="29">
        <f>K25/K27</f>
        <v>0.375912408759124</v>
      </c>
      <c r="M23" s="26">
        <f>(H25-(2-H23+1)/2)*-1</f>
        <v>-7</v>
      </c>
      <c r="N23" s="27">
        <f>M23*LN(L23)</f>
        <v>6.848793827109042</v>
      </c>
      <c r="O23" s="27">
        <f>CHIDIST(N23,2)</f>
        <v>0.032568916941129365</v>
      </c>
    </row>
    <row r="24" spans="2:15" ht="13.5">
      <c r="B24" s="13" t="s">
        <v>1</v>
      </c>
      <c r="C24" s="30">
        <f>D9-$D$14</f>
        <v>0.2980000000000005</v>
      </c>
      <c r="D24" s="31">
        <f>E9-$D$14</f>
        <v>0.03000000000000025</v>
      </c>
      <c r="E24" s="32">
        <f>C24*D24*5</f>
        <v>0.04470000000000044</v>
      </c>
      <c r="G24" s="26"/>
      <c r="H24" s="34"/>
      <c r="I24" s="36">
        <f>E25</f>
        <v>0.12479999999999988</v>
      </c>
      <c r="J24" s="36">
        <f>E29</f>
        <v>0.009000000000000017</v>
      </c>
      <c r="K24" s="28"/>
      <c r="L24" s="29"/>
      <c r="M24" s="26"/>
      <c r="N24" s="27"/>
      <c r="O24" s="27"/>
    </row>
    <row r="25" spans="5:15" ht="13.5">
      <c r="E25">
        <f>SUM(E23:E24)</f>
        <v>0.12479999999999988</v>
      </c>
      <c r="G25" s="26" t="s">
        <v>19</v>
      </c>
      <c r="H25" s="33">
        <f>10-2</f>
        <v>8</v>
      </c>
      <c r="I25" s="36">
        <f>H18</f>
        <v>3.7331999999999996</v>
      </c>
      <c r="J25" s="36">
        <f>H20</f>
        <v>1.2998000000000003</v>
      </c>
      <c r="K25" s="26">
        <f>ROUND(MDETERM(I25:J26),3)</f>
        <v>0.412</v>
      </c>
      <c r="L25" s="29"/>
      <c r="M25" s="26"/>
      <c r="N25" s="27"/>
      <c r="O25" s="27"/>
    </row>
    <row r="26" spans="2:15" ht="13.5">
      <c r="B26" t="s">
        <v>12</v>
      </c>
      <c r="G26" s="26"/>
      <c r="H26" s="34"/>
      <c r="I26" s="36">
        <f>H20</f>
        <v>1.2998000000000003</v>
      </c>
      <c r="J26" s="36">
        <f>H19</f>
        <v>0.5630000000000002</v>
      </c>
      <c r="K26" s="26"/>
      <c r="L26" s="29"/>
      <c r="M26" s="26"/>
      <c r="N26" s="27"/>
      <c r="O26" s="27"/>
    </row>
    <row r="27" spans="2:15" ht="13.5">
      <c r="B27" s="13" t="s">
        <v>0</v>
      </c>
      <c r="C27" s="30">
        <f>C9-$D$14</f>
        <v>-0.029999999999999805</v>
      </c>
      <c r="D27" s="31">
        <f>C9-$D$14</f>
        <v>-0.029999999999999805</v>
      </c>
      <c r="E27" s="32">
        <f>C27*D27*5</f>
        <v>0.0044999999999999415</v>
      </c>
      <c r="G27" s="26" t="s">
        <v>20</v>
      </c>
      <c r="H27" s="33">
        <v>9</v>
      </c>
      <c r="I27" s="25">
        <f>I23+I25</f>
        <v>5.463760000000001</v>
      </c>
      <c r="J27" s="25">
        <f>J23+J25</f>
        <v>1.4246</v>
      </c>
      <c r="K27" s="26">
        <f>ROUND(MDETERM(I27:J28),3)</f>
        <v>1.096</v>
      </c>
      <c r="L27" s="28"/>
      <c r="M27" s="26"/>
      <c r="N27" s="26"/>
      <c r="O27" s="26"/>
    </row>
    <row r="28" spans="2:15" ht="13.5">
      <c r="B28" s="13" t="s">
        <v>1</v>
      </c>
      <c r="C28" s="30">
        <f>E9-$D$14</f>
        <v>0.03000000000000025</v>
      </c>
      <c r="D28" s="31">
        <f>E9-$D$14</f>
        <v>0.03000000000000025</v>
      </c>
      <c r="E28" s="32">
        <f>C28*D28*5</f>
        <v>0.004500000000000075</v>
      </c>
      <c r="G28" s="26"/>
      <c r="H28" s="34"/>
      <c r="I28" s="25">
        <f>I24+I26</f>
        <v>1.4246</v>
      </c>
      <c r="J28" s="25">
        <f>J24+J26</f>
        <v>0.5720000000000002</v>
      </c>
      <c r="K28" s="26"/>
      <c r="L28" s="26"/>
      <c r="M28" s="26"/>
      <c r="N28" s="26"/>
      <c r="O28" s="26"/>
    </row>
    <row r="29" ht="13.5">
      <c r="E29">
        <f>SUM(E27:E28)</f>
        <v>0.009000000000000017</v>
      </c>
    </row>
  </sheetData>
  <sheetProtection/>
  <mergeCells count="19">
    <mergeCell ref="H27:H28"/>
    <mergeCell ref="I22:J22"/>
    <mergeCell ref="K23:K24"/>
    <mergeCell ref="B2:C2"/>
    <mergeCell ref="D2:E2"/>
    <mergeCell ref="G2:H2"/>
    <mergeCell ref="I2:J2"/>
    <mergeCell ref="G23:G24"/>
    <mergeCell ref="H23:H24"/>
    <mergeCell ref="M23:M26"/>
    <mergeCell ref="N23:N26"/>
    <mergeCell ref="O23:O26"/>
    <mergeCell ref="L27:O28"/>
    <mergeCell ref="G27:G28"/>
    <mergeCell ref="K25:K26"/>
    <mergeCell ref="K27:K28"/>
    <mergeCell ref="L23:L26"/>
    <mergeCell ref="G25:G26"/>
    <mergeCell ref="H25:H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スタット</dc:creator>
  <cp:keywords/>
  <dc:description/>
  <cp:lastModifiedBy>スタット</cp:lastModifiedBy>
  <dcterms:created xsi:type="dcterms:W3CDTF">2010-09-24T07:52:31Z</dcterms:created>
  <dcterms:modified xsi:type="dcterms:W3CDTF">2010-09-25T02:09:03Z</dcterms:modified>
  <cp:category/>
  <cp:version/>
  <cp:contentType/>
  <cp:contentStatus/>
</cp:coreProperties>
</file>